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<sst xmlns="http://schemas.openxmlformats.org/spreadsheetml/2006/main" count="111" uniqueCount="93">
  <si>
    <t>Rental receipts</t>
  </si>
  <si>
    <t xml:space="preserve">Major improvements </t>
  </si>
  <si>
    <t xml:space="preserve">     New roof</t>
  </si>
  <si>
    <t>Cash revenue:</t>
  </si>
  <si>
    <t>Cash operating expenses:</t>
  </si>
  <si>
    <t>Lease rentals:</t>
  </si>
  <si>
    <t>Net capital outlays:</t>
  </si>
  <si>
    <t xml:space="preserve">     New pool house</t>
  </si>
  <si>
    <t>Mortgage principal payments</t>
  </si>
  <si>
    <t>Mortgage interest payments</t>
  </si>
  <si>
    <t>New borrowing</t>
  </si>
  <si>
    <t>Second mortgage borrowing</t>
  </si>
  <si>
    <t>Property taxes</t>
  </si>
  <si>
    <t>-</t>
  </si>
  <si>
    <t>+</t>
  </si>
  <si>
    <t>Lease of utilities</t>
  </si>
  <si>
    <t>Wages (manager)</t>
  </si>
  <si>
    <t>Utilities</t>
  </si>
  <si>
    <t>Maintenance</t>
  </si>
  <si>
    <t xml:space="preserve">Insurance </t>
  </si>
  <si>
    <t xml:space="preserve">     Redecoration</t>
  </si>
  <si>
    <t>Professional fees</t>
  </si>
  <si>
    <t>Cash Flow Category</t>
  </si>
  <si>
    <t>Transaction</t>
  </si>
  <si>
    <t xml:space="preserve">Debt = </t>
  </si>
  <si>
    <t>Int rate</t>
  </si>
  <si>
    <t>Term (yrs)</t>
  </si>
  <si>
    <t xml:space="preserve">Total </t>
  </si>
  <si>
    <t>Prin</t>
  </si>
  <si>
    <t>Int</t>
  </si>
  <si>
    <t>(A/P,i,n)</t>
  </si>
  <si>
    <t xml:space="preserve">A = </t>
  </si>
  <si>
    <t>Loan 1</t>
  </si>
  <si>
    <t>Loan 2</t>
  </si>
  <si>
    <t>Balance*</t>
  </si>
  <si>
    <t>*Principal balance after payment</t>
  </si>
  <si>
    <t>** Payment for year 2004</t>
  </si>
  <si>
    <t>Interest</t>
  </si>
  <si>
    <t>Principal</t>
  </si>
  <si>
    <t>Balance</t>
  </si>
  <si>
    <t xml:space="preserve">Property taxes </t>
  </si>
  <si>
    <t>Pre-tax equity cash flow*</t>
  </si>
  <si>
    <t>After-tax equity cash flow**</t>
  </si>
  <si>
    <t>=</t>
  </si>
  <si>
    <t>*Before personal taxes.  **After personal taxes (accurate number only if a variety of assumptions are made about the owner's tax position)</t>
  </si>
  <si>
    <t>Proceeds (pre-tax) from sale</t>
  </si>
  <si>
    <t>Net other asset investments:</t>
  </si>
  <si>
    <t>Debt principal payments:</t>
  </si>
  <si>
    <t>Debt interest payments:</t>
  </si>
  <si>
    <t>see sheets 2 and 3 for computations</t>
  </si>
  <si>
    <t>7%:</t>
  </si>
  <si>
    <t xml:space="preserve">Months </t>
  </si>
  <si>
    <t>(P/A, 7/12%,180) =</t>
  </si>
  <si>
    <t>(P/A, 7/12%,168) =</t>
  </si>
  <si>
    <t>(P/A, 7/12%,156) =</t>
  </si>
  <si>
    <t>(P/A, 7/12%,144) =</t>
  </si>
  <si>
    <t>(P/A, 7/12%,132) =</t>
  </si>
  <si>
    <t>(P/A, 7/12%,120) =</t>
  </si>
  <si>
    <t>(P/A, 8/12%,180) =</t>
  </si>
  <si>
    <t>(P/A, 8/12%,168) =</t>
  </si>
  <si>
    <t>(P/A, 8/12%,156) =</t>
  </si>
  <si>
    <t>(P/A, 8/12%,144) =</t>
  </si>
  <si>
    <t>(P/A, 8/12%,120) =</t>
  </si>
  <si>
    <t>(P/A, 8/12%,132) =</t>
  </si>
  <si>
    <t>year</t>
  </si>
  <si>
    <t>(P/A, 7/12%,108) =</t>
  </si>
  <si>
    <t>(P/A, 8/12%,108) =</t>
  </si>
  <si>
    <t>Payment</t>
  </si>
  <si>
    <t>per month</t>
  </si>
  <si>
    <t>of year</t>
  </si>
  <si>
    <t xml:space="preserve">Start </t>
  </si>
  <si>
    <t>left</t>
  </si>
  <si>
    <t>Debt at start</t>
  </si>
  <si>
    <t>Principal paid</t>
  </si>
  <si>
    <t>Interest paid</t>
  </si>
  <si>
    <t>during year</t>
  </si>
  <si>
    <t xml:space="preserve">Total mortgage </t>
  </si>
  <si>
    <t>Total mortgage</t>
  </si>
  <si>
    <t>interest during</t>
  </si>
  <si>
    <t>principal during</t>
  </si>
  <si>
    <t>Total debt</t>
  </si>
  <si>
    <t>at end of</t>
  </si>
  <si>
    <t xml:space="preserve">paid during </t>
  </si>
  <si>
    <t>Total prin.</t>
  </si>
  <si>
    <t>&amp; end of year</t>
  </si>
  <si>
    <t>interest rate on the second mortgage is forecasted to be 7%, with a term of 15 years. You plan to pay off the second mortgage when you</t>
  </si>
  <si>
    <t xml:space="preserve">mortgage balance of $800,000 (interest rate = 8%, remaining term = 15 years); you plan to pay off the mortgage when you sell the apartment.  </t>
  </si>
  <si>
    <t>Taxes will depend on price paid for the apartment house.</t>
  </si>
  <si>
    <t xml:space="preserve">     FORECASTED EQUITY CASH FLOW FROM AN APARTMENT HOUSE</t>
  </si>
  <si>
    <t>At the start of 2007, you forecast the cash flows for an apartment building that you might purchase. If you purchase, you will assume the existing</t>
  </si>
  <si>
    <t>You forecast that you will sell the apartment in 2012 for $2 million.  You plan to take out a second mortgage for $250,000 at start of 2008; the</t>
  </si>
  <si>
    <t>sell the apartment in 2012.  If the equity discount rate (on after-tax equity cash flow) is 11 percent, what is the estimated value of the equity?</t>
  </si>
  <si>
    <t>[Discount the 2007 equity cash flow back one period, the 2008 equity cash flow two periods, etc.]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</si>
</sst>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_);\(&quot;$&quot;#,##0.0\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Alignment="1">
      <alignment/>
    </xf>
    <xf numFmtId="5" fontId="0" fillId="0" borderId="0" xfId="0" applyNumberFormat="1" applyAlignment="1">
      <alignment horizontal="right"/>
    </xf>
    <xf numFmtId="6" fontId="0" fillId="0" borderId="0" xfId="0" applyNumberFormat="1" applyAlignment="1" quotePrefix="1">
      <alignment/>
    </xf>
    <xf numFmtId="6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9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8515625" style="1" customWidth="1"/>
    <col min="2" max="2" width="24.57421875" style="0" bestFit="1" customWidth="1"/>
    <col min="3" max="3" width="25.57421875" style="0" customWidth="1"/>
    <col min="4" max="4" width="11.28125" style="0" bestFit="1" customWidth="1"/>
    <col min="5" max="5" width="11.7109375" style="0" bestFit="1" customWidth="1"/>
    <col min="6" max="8" width="10.7109375" style="0" bestFit="1" customWidth="1"/>
    <col min="9" max="9" width="16.140625" style="0" customWidth="1"/>
    <col min="10" max="10" width="11.28125" style="0" bestFit="1" customWidth="1"/>
  </cols>
  <sheetData>
    <row r="1" ht="12.75">
      <c r="C1" s="8" t="s">
        <v>88</v>
      </c>
    </row>
    <row r="2" ht="12.75">
      <c r="C2" s="8"/>
    </row>
    <row r="3" spans="2:3" ht="12.75">
      <c r="B3" t="s">
        <v>89</v>
      </c>
      <c r="C3" s="8"/>
    </row>
    <row r="4" spans="2:3" ht="12.75">
      <c r="B4" t="s">
        <v>86</v>
      </c>
      <c r="C4" s="8"/>
    </row>
    <row r="5" spans="2:3" ht="12.75">
      <c r="B5" t="s">
        <v>90</v>
      </c>
      <c r="C5" s="8"/>
    </row>
    <row r="6" spans="2:3" ht="12.75">
      <c r="B6" t="s">
        <v>85</v>
      </c>
      <c r="C6" s="8"/>
    </row>
    <row r="7" spans="2:3" ht="12.75">
      <c r="B7" s="14" t="s">
        <v>91</v>
      </c>
      <c r="C7" s="8"/>
    </row>
    <row r="8" spans="2:3" ht="12.75">
      <c r="B8" s="35" t="s">
        <v>92</v>
      </c>
      <c r="C8" s="8"/>
    </row>
    <row r="9" spans="2:9" ht="13.5" thickBot="1">
      <c r="B9" s="22"/>
      <c r="C9" s="22"/>
      <c r="D9" s="22"/>
      <c r="E9" s="22"/>
      <c r="F9" s="22"/>
      <c r="G9" s="22"/>
      <c r="H9" s="22"/>
      <c r="I9" s="22"/>
    </row>
    <row r="10" spans="2:9" s="3" customFormat="1" ht="12.75">
      <c r="B10" s="21" t="s">
        <v>22</v>
      </c>
      <c r="C10" s="21" t="s">
        <v>23</v>
      </c>
      <c r="D10" s="21">
        <v>2007</v>
      </c>
      <c r="E10" s="21">
        <f>D10+1</f>
        <v>2008</v>
      </c>
      <c r="F10" s="21">
        <f>E10+1</f>
        <v>2009</v>
      </c>
      <c r="G10" s="21">
        <f>F10+1</f>
        <v>2010</v>
      </c>
      <c r="H10" s="21">
        <f>G10+1</f>
        <v>2011</v>
      </c>
      <c r="I10" s="21">
        <f>H10+1</f>
        <v>2012</v>
      </c>
    </row>
    <row r="11" spans="2:9" ht="12.75">
      <c r="B11" t="s">
        <v>3</v>
      </c>
      <c r="C11" t="s">
        <v>0</v>
      </c>
      <c r="D11" s="2">
        <v>360000</v>
      </c>
      <c r="E11" s="2">
        <v>370000</v>
      </c>
      <c r="F11" s="2">
        <v>375000</v>
      </c>
      <c r="G11" s="2">
        <v>390000</v>
      </c>
      <c r="H11" s="2">
        <v>400000</v>
      </c>
      <c r="I11" s="2">
        <v>400000</v>
      </c>
    </row>
    <row r="12" spans="3:9" ht="12.75">
      <c r="C12" t="s">
        <v>45</v>
      </c>
      <c r="D12" s="2"/>
      <c r="E12" s="2"/>
      <c r="F12" s="2"/>
      <c r="G12" s="2"/>
      <c r="H12" s="2"/>
      <c r="I12" s="2">
        <v>2000000</v>
      </c>
    </row>
    <row r="13" spans="4:9" ht="6.75" customHeight="1">
      <c r="D13" s="2"/>
      <c r="E13" s="2"/>
      <c r="F13" s="2"/>
      <c r="G13" s="2"/>
      <c r="H13" s="2"/>
      <c r="I13" s="2"/>
    </row>
    <row r="14" spans="1:2" ht="12.75">
      <c r="A14" s="24" t="s">
        <v>13</v>
      </c>
      <c r="B14" t="s">
        <v>4</v>
      </c>
    </row>
    <row r="15" spans="1:9" ht="12.75">
      <c r="A15" s="24"/>
      <c r="C15" t="s">
        <v>16</v>
      </c>
      <c r="D15" s="2">
        <v>-40000</v>
      </c>
      <c r="E15" s="2">
        <v>-40000</v>
      </c>
      <c r="F15" s="2">
        <v>-42000</v>
      </c>
      <c r="G15" s="2">
        <v>-43000</v>
      </c>
      <c r="H15" s="2">
        <v>-45000</v>
      </c>
      <c r="I15" s="2">
        <v>-45000</v>
      </c>
    </row>
    <row r="16" spans="1:9" ht="12.75">
      <c r="A16" s="24"/>
      <c r="C16" t="s">
        <v>17</v>
      </c>
      <c r="D16" s="2">
        <v>-28000</v>
      </c>
      <c r="E16" s="2">
        <v>-30000</v>
      </c>
      <c r="F16" s="2">
        <v>-31000</v>
      </c>
      <c r="G16" s="2">
        <v>-32000</v>
      </c>
      <c r="H16" s="2">
        <v>-33000</v>
      </c>
      <c r="I16" s="2">
        <v>-33000</v>
      </c>
    </row>
    <row r="17" spans="1:9" ht="12.75">
      <c r="A17" s="24"/>
      <c r="C17" t="s">
        <v>18</v>
      </c>
      <c r="D17" s="2">
        <v>-14000</v>
      </c>
      <c r="E17" s="2">
        <v>-11000</v>
      </c>
      <c r="F17" s="2">
        <v>-15000</v>
      </c>
      <c r="G17" s="2">
        <v>-16000</v>
      </c>
      <c r="H17" s="2">
        <v>-17000</v>
      </c>
      <c r="I17" s="2">
        <v>-17000</v>
      </c>
    </row>
    <row r="18" spans="1:9" ht="12.75">
      <c r="A18" s="24"/>
      <c r="C18" t="s">
        <v>19</v>
      </c>
      <c r="D18" s="2">
        <v>-8000</v>
      </c>
      <c r="E18" s="2">
        <v>-9500</v>
      </c>
      <c r="F18" s="2">
        <v>-12000</v>
      </c>
      <c r="G18" s="2">
        <v>-12000</v>
      </c>
      <c r="H18" s="2">
        <v>-12000</v>
      </c>
      <c r="I18" s="2">
        <v>-12000</v>
      </c>
    </row>
    <row r="19" spans="1:9" ht="12.75">
      <c r="A19" s="24"/>
      <c r="C19" t="s">
        <v>21</v>
      </c>
      <c r="D19" s="2">
        <v>-3000</v>
      </c>
      <c r="E19" s="2">
        <v>-3500</v>
      </c>
      <c r="F19" s="2">
        <v>-3800</v>
      </c>
      <c r="G19" s="2">
        <v>-4000</v>
      </c>
      <c r="H19" s="2">
        <v>-4300</v>
      </c>
      <c r="I19" s="2">
        <v>-4300</v>
      </c>
    </row>
    <row r="20" spans="1:9" ht="7.5" customHeight="1">
      <c r="A20" s="24"/>
      <c r="D20" s="2"/>
      <c r="E20" s="2"/>
      <c r="F20" s="2"/>
      <c r="G20" s="2"/>
      <c r="H20" s="2"/>
      <c r="I20" s="2"/>
    </row>
    <row r="21" spans="1:9" ht="12.75">
      <c r="A21" s="24" t="s">
        <v>13</v>
      </c>
      <c r="B21" t="s">
        <v>5</v>
      </c>
      <c r="C2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ht="6.75" customHeight="1">
      <c r="A22" s="24"/>
      <c r="D22" s="2"/>
      <c r="E22" s="2"/>
      <c r="F22" s="2"/>
      <c r="G22" s="2"/>
      <c r="H22" s="2"/>
      <c r="I22" s="2"/>
    </row>
    <row r="23" spans="1:9" ht="12.75">
      <c r="A23" s="24" t="s">
        <v>13</v>
      </c>
      <c r="B23" t="s">
        <v>6</v>
      </c>
      <c r="C23" t="s">
        <v>1</v>
      </c>
      <c r="D23" s="2"/>
      <c r="E23" s="2"/>
      <c r="F23" s="2"/>
      <c r="G23" s="2"/>
      <c r="H23" s="2"/>
      <c r="I23" s="2"/>
    </row>
    <row r="24" spans="1:9" ht="12.75">
      <c r="A24" s="24"/>
      <c r="C24" t="s">
        <v>2</v>
      </c>
      <c r="D24" s="18">
        <v>-30000</v>
      </c>
      <c r="E24" s="2"/>
      <c r="F24" s="2"/>
      <c r="G24" s="2"/>
      <c r="H24" s="2"/>
      <c r="I24" s="2"/>
    </row>
    <row r="25" spans="1:9" ht="12.75">
      <c r="A25" s="24"/>
      <c r="C25" t="s">
        <v>20</v>
      </c>
      <c r="D25" s="2"/>
      <c r="E25" s="2">
        <v>-40000</v>
      </c>
      <c r="G25" s="2"/>
      <c r="I25" s="2">
        <v>-20000</v>
      </c>
    </row>
    <row r="26" spans="1:9" ht="12.75">
      <c r="A26" s="24"/>
      <c r="C26" t="s">
        <v>7</v>
      </c>
      <c r="D26" s="2"/>
      <c r="E26" s="2">
        <v>-70000</v>
      </c>
      <c r="G26" s="2"/>
      <c r="H26" s="2"/>
      <c r="I26" s="2"/>
    </row>
    <row r="27" spans="1:9" ht="7.5" customHeight="1">
      <c r="A27" s="24"/>
      <c r="D27" s="2"/>
      <c r="E27" s="2"/>
      <c r="F27" s="2"/>
      <c r="G27" s="2"/>
      <c r="H27" s="2"/>
      <c r="I27" s="2"/>
    </row>
    <row r="28" spans="1:9" ht="12.75">
      <c r="A28" s="24" t="s">
        <v>13</v>
      </c>
      <c r="B28" t="s">
        <v>46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ht="7.5" customHeight="1">
      <c r="A29" s="24"/>
      <c r="D29" s="2"/>
      <c r="E29" s="2"/>
      <c r="F29" s="2"/>
      <c r="G29" s="2"/>
      <c r="H29" s="2"/>
      <c r="I29" s="2"/>
    </row>
    <row r="30" spans="1:10" ht="12.75">
      <c r="A30" s="24" t="s">
        <v>13</v>
      </c>
      <c r="B30" t="s">
        <v>47</v>
      </c>
      <c r="C30" t="s">
        <v>8</v>
      </c>
      <c r="D30" s="2">
        <v>-28783</v>
      </c>
      <c r="E30" s="2">
        <v>-40947</v>
      </c>
      <c r="F30" s="2">
        <v>-44240</v>
      </c>
      <c r="G30" s="2">
        <v>-47800</v>
      </c>
      <c r="H30" s="2">
        <v>-51647</v>
      </c>
      <c r="I30" s="2">
        <f>-1050000-SUM(D30:H30)</f>
        <v>-836583</v>
      </c>
      <c r="J30" s="2"/>
    </row>
    <row r="31" spans="1:9" ht="6" customHeight="1">
      <c r="A31" s="24"/>
      <c r="D31" s="2"/>
      <c r="E31" s="2"/>
      <c r="F31" s="2"/>
      <c r="G31" s="2"/>
      <c r="H31" s="2"/>
      <c r="I31" s="2"/>
    </row>
    <row r="32" spans="1:9" ht="12.75">
      <c r="A32" s="24" t="s">
        <v>13</v>
      </c>
      <c r="B32" t="s">
        <v>48</v>
      </c>
      <c r="C32" t="s">
        <v>9</v>
      </c>
      <c r="D32" s="2">
        <v>-62960</v>
      </c>
      <c r="E32" s="2">
        <v>-77762</v>
      </c>
      <c r="F32" s="2">
        <v>-74468</v>
      </c>
      <c r="G32" s="2">
        <v>-70908</v>
      </c>
      <c r="H32" s="2">
        <v>-67061</v>
      </c>
      <c r="I32" s="2">
        <v>-62904</v>
      </c>
    </row>
    <row r="33" spans="1:9" ht="5.25" customHeight="1">
      <c r="A33" s="24"/>
      <c r="D33" s="2"/>
      <c r="E33" s="2"/>
      <c r="F33" s="2"/>
      <c r="G33" s="2"/>
      <c r="H33" s="2"/>
      <c r="I33" s="2"/>
    </row>
    <row r="34" spans="1:9" ht="12.75">
      <c r="A34" s="24" t="s">
        <v>14</v>
      </c>
      <c r="B34" t="s">
        <v>10</v>
      </c>
      <c r="C34" t="s">
        <v>11</v>
      </c>
      <c r="D34" s="2"/>
      <c r="E34" s="2">
        <v>250000</v>
      </c>
      <c r="F34" s="2"/>
      <c r="G34" s="2"/>
      <c r="H34" s="2"/>
      <c r="I34" s="2"/>
    </row>
    <row r="35" spans="1:9" ht="7.5" customHeight="1">
      <c r="A35" s="24"/>
      <c r="D35" s="2"/>
      <c r="E35" s="2"/>
      <c r="F35" s="2"/>
      <c r="G35" s="2"/>
      <c r="H35" s="2"/>
      <c r="I35" s="2"/>
    </row>
    <row r="36" spans="1:9" ht="12.75">
      <c r="A36" s="24" t="s">
        <v>13</v>
      </c>
      <c r="B36" t="s">
        <v>40</v>
      </c>
      <c r="C36" t="s">
        <v>12</v>
      </c>
      <c r="D36" s="2">
        <v>-32000</v>
      </c>
      <c r="E36" s="2">
        <v>-34000</v>
      </c>
      <c r="F36" s="2">
        <v>-34500</v>
      </c>
      <c r="G36" s="2">
        <v>-35000</v>
      </c>
      <c r="H36" s="2">
        <v>-36000</v>
      </c>
      <c r="I36" s="2">
        <v>-36000</v>
      </c>
    </row>
    <row r="37" spans="1:9" ht="6.75" customHeight="1">
      <c r="A37" s="24"/>
      <c r="D37" s="2"/>
      <c r="E37" s="2"/>
      <c r="F37" s="2"/>
      <c r="G37" s="2"/>
      <c r="H37" s="2"/>
      <c r="I37" s="2"/>
    </row>
    <row r="38" spans="1:9" ht="12.75">
      <c r="A38" s="24" t="s">
        <v>43</v>
      </c>
      <c r="B38" t="s">
        <v>41</v>
      </c>
      <c r="D38" s="2">
        <f aca="true" t="shared" si="0" ref="D38:I38">SUM(D11:D37)</f>
        <v>113257</v>
      </c>
      <c r="E38" s="2">
        <f t="shared" si="0"/>
        <v>263291</v>
      </c>
      <c r="F38" s="2">
        <f t="shared" si="0"/>
        <v>117992</v>
      </c>
      <c r="G38" s="2">
        <f t="shared" si="0"/>
        <v>129292</v>
      </c>
      <c r="H38" s="2">
        <f t="shared" si="0"/>
        <v>133992</v>
      </c>
      <c r="I38" s="2">
        <f t="shared" si="0"/>
        <v>1333213</v>
      </c>
    </row>
    <row r="39" ht="6.75" customHeight="1">
      <c r="A39" s="24"/>
    </row>
    <row r="40" spans="1:9" ht="12.75">
      <c r="A40" s="24"/>
      <c r="B40" s="14" t="s">
        <v>42</v>
      </c>
      <c r="C40" s="14"/>
      <c r="D40" s="23" t="s">
        <v>87</v>
      </c>
      <c r="E40" s="23"/>
      <c r="F40" s="23"/>
      <c r="G40" s="23"/>
      <c r="H40" s="23"/>
      <c r="I40" s="23"/>
    </row>
    <row r="41" spans="1:9" ht="7.5" customHeight="1" thickBot="1">
      <c r="A41" s="24"/>
      <c r="B41" s="22"/>
      <c r="C41" s="22"/>
      <c r="D41" s="22"/>
      <c r="E41" s="22"/>
      <c r="F41" s="22"/>
      <c r="G41" s="22"/>
      <c r="H41" s="22"/>
      <c r="I41" s="22"/>
    </row>
    <row r="42" ht="12.75">
      <c r="B42" t="s">
        <v>44</v>
      </c>
    </row>
    <row r="48" spans="4:9" ht="12.75">
      <c r="D48" s="2"/>
      <c r="E48" s="2"/>
      <c r="F48" s="2"/>
      <c r="G48" s="2"/>
      <c r="H48" s="2"/>
      <c r="I48" s="2"/>
    </row>
    <row r="49" spans="4:9" ht="12.75">
      <c r="D49" s="2"/>
      <c r="E49" s="2"/>
      <c r="F49" s="2"/>
      <c r="G49" s="2"/>
      <c r="H49" s="2"/>
      <c r="I49" s="2"/>
    </row>
    <row r="50" spans="4:9" ht="12.75">
      <c r="D50" s="19"/>
      <c r="E50" s="20"/>
      <c r="F50" s="20"/>
      <c r="G50" s="20"/>
      <c r="H50" s="20"/>
      <c r="I50" s="20"/>
    </row>
    <row r="51" spans="4:9" ht="12.75">
      <c r="D51" s="20"/>
      <c r="E51" s="20"/>
      <c r="F51" s="20"/>
      <c r="G51" s="20"/>
      <c r="H51" s="20"/>
      <c r="I51" s="20"/>
    </row>
    <row r="61" ht="12.75">
      <c r="B61" s="8" t="s">
        <v>49</v>
      </c>
    </row>
  </sheetData>
  <printOptions/>
  <pageMargins left="0.75" right="0.75" top="1" bottom="1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D33" sqref="D33"/>
    </sheetView>
  </sheetViews>
  <sheetFormatPr defaultColWidth="9.140625" defaultRowHeight="12.75"/>
  <cols>
    <col min="1" max="1" width="10.421875" style="0" customWidth="1"/>
    <col min="4" max="4" width="9.8515625" style="0" customWidth="1"/>
    <col min="6" max="6" width="2.8515625" style="15" customWidth="1"/>
    <col min="7" max="7" width="6.140625" style="0" customWidth="1"/>
  </cols>
  <sheetData>
    <row r="2" spans="2:3" ht="12.75">
      <c r="B2" t="s">
        <v>32</v>
      </c>
      <c r="C2" t="s">
        <v>33</v>
      </c>
    </row>
    <row r="3" spans="1:3" ht="12.75">
      <c r="A3" t="s">
        <v>24</v>
      </c>
      <c r="B3" s="6">
        <v>800000</v>
      </c>
      <c r="C3" s="6">
        <v>250000</v>
      </c>
    </row>
    <row r="4" spans="1:3" ht="12.75">
      <c r="A4" t="s">
        <v>25</v>
      </c>
      <c r="B4" s="7">
        <v>0.08</v>
      </c>
      <c r="C4" s="9">
        <v>0.07</v>
      </c>
    </row>
    <row r="5" spans="1:3" ht="12.75">
      <c r="A5" t="s">
        <v>26</v>
      </c>
      <c r="B5">
        <v>15</v>
      </c>
      <c r="C5">
        <v>15</v>
      </c>
    </row>
    <row r="6" spans="1:3" ht="12.75">
      <c r="A6" t="s">
        <v>30</v>
      </c>
      <c r="B6">
        <v>0.1168</v>
      </c>
      <c r="C6">
        <v>0.1098</v>
      </c>
    </row>
    <row r="7" spans="1:3" ht="12.75">
      <c r="A7" t="s">
        <v>31</v>
      </c>
      <c r="B7" s="6">
        <f>B3*B6</f>
        <v>93440</v>
      </c>
      <c r="C7" s="6">
        <f>C3*C6</f>
        <v>27450</v>
      </c>
    </row>
    <row r="8" spans="2:3" ht="12.75">
      <c r="B8" s="6"/>
      <c r="C8" s="6"/>
    </row>
    <row r="9" spans="2:14" ht="12.75">
      <c r="B9" s="4" t="s">
        <v>32</v>
      </c>
      <c r="C9" s="4"/>
      <c r="D9" s="4"/>
      <c r="E9" s="4"/>
      <c r="F9" s="16"/>
      <c r="H9" s="4" t="s">
        <v>33</v>
      </c>
      <c r="I9" s="4"/>
      <c r="J9" s="4"/>
      <c r="K9" s="4"/>
      <c r="M9" t="s">
        <v>27</v>
      </c>
      <c r="N9" t="s">
        <v>27</v>
      </c>
    </row>
    <row r="10" spans="2:15" ht="12.75">
      <c r="B10" s="10" t="s">
        <v>27</v>
      </c>
      <c r="C10" s="10" t="s">
        <v>28</v>
      </c>
      <c r="D10" s="10" t="s">
        <v>29</v>
      </c>
      <c r="E10" s="11" t="s">
        <v>34</v>
      </c>
      <c r="F10" s="16"/>
      <c r="H10" s="10" t="s">
        <v>27</v>
      </c>
      <c r="I10" s="10" t="s">
        <v>28</v>
      </c>
      <c r="J10" s="10" t="s">
        <v>29</v>
      </c>
      <c r="K10" s="4" t="s">
        <v>34</v>
      </c>
      <c r="M10" s="4" t="s">
        <v>38</v>
      </c>
      <c r="N10" s="4" t="s">
        <v>37</v>
      </c>
      <c r="O10" s="11" t="s">
        <v>39</v>
      </c>
    </row>
    <row r="11" spans="1:15" ht="12.75">
      <c r="A11">
        <v>2004</v>
      </c>
      <c r="B11" s="12">
        <f>$B$7</f>
        <v>93440</v>
      </c>
      <c r="C11" s="6">
        <f>B11-D11</f>
        <v>29440</v>
      </c>
      <c r="D11" s="6">
        <f>$B$4*B3</f>
        <v>64000</v>
      </c>
      <c r="E11" s="6">
        <f>B3-C11</f>
        <v>770560</v>
      </c>
      <c r="F11" s="17"/>
      <c r="G11">
        <v>2005</v>
      </c>
      <c r="H11" s="12">
        <f>$C$7</f>
        <v>27450</v>
      </c>
      <c r="I11" s="6">
        <f>H11-J11</f>
        <v>9950</v>
      </c>
      <c r="J11" s="6">
        <f>$C$4*C3</f>
        <v>17500</v>
      </c>
      <c r="K11" s="6">
        <f>C3-I11</f>
        <v>240050</v>
      </c>
      <c r="L11">
        <v>2004</v>
      </c>
      <c r="M11" s="6">
        <f>C11</f>
        <v>29440</v>
      </c>
      <c r="N11" s="6">
        <f>D11</f>
        <v>64000</v>
      </c>
      <c r="O11" s="6">
        <f>E11</f>
        <v>770560</v>
      </c>
    </row>
    <row r="12" spans="1:15" ht="12.75">
      <c r="A12">
        <f>A11+1</f>
        <v>2005</v>
      </c>
      <c r="B12" s="6">
        <f aca="true" t="shared" si="0" ref="B12:B25">$B$7</f>
        <v>93440</v>
      </c>
      <c r="C12" s="6">
        <f>B12-D12</f>
        <v>31795.199999999997</v>
      </c>
      <c r="D12" s="6">
        <f>$B$4*E11</f>
        <v>61644.8</v>
      </c>
      <c r="E12" s="6">
        <f>E11-C12</f>
        <v>738764.8</v>
      </c>
      <c r="F12" s="17"/>
      <c r="G12">
        <f>G11+1</f>
        <v>2006</v>
      </c>
      <c r="H12" s="6">
        <f aca="true" t="shared" si="1" ref="H12:H25">$C$7</f>
        <v>27450</v>
      </c>
      <c r="I12" s="6">
        <f>H12-J12</f>
        <v>10646.5</v>
      </c>
      <c r="J12" s="6">
        <f>$C$4*K11</f>
        <v>16803.5</v>
      </c>
      <c r="K12" s="6">
        <f>K11-I12</f>
        <v>229403.5</v>
      </c>
      <c r="L12">
        <f>L11+1</f>
        <v>2005</v>
      </c>
      <c r="M12" s="6">
        <f>C12+I11</f>
        <v>41745.2</v>
      </c>
      <c r="N12" s="6">
        <f>D12+J111</f>
        <v>61644.8</v>
      </c>
      <c r="O12" s="6">
        <f>E12+K11</f>
        <v>978814.8</v>
      </c>
    </row>
    <row r="13" spans="1:15" ht="12.75">
      <c r="A13">
        <f aca="true" t="shared" si="2" ref="A13:A25">A12+1</f>
        <v>2006</v>
      </c>
      <c r="B13" s="6">
        <f t="shared" si="0"/>
        <v>93440</v>
      </c>
      <c r="C13" s="6">
        <f aca="true" t="shared" si="3" ref="C13:C25">B13-D13</f>
        <v>34338.81599999999</v>
      </c>
      <c r="D13" s="6">
        <f aca="true" t="shared" si="4" ref="D13:D25">$B$4*E12</f>
        <v>59101.18400000001</v>
      </c>
      <c r="E13" s="6">
        <f aca="true" t="shared" si="5" ref="E13:E25">E12-C13</f>
        <v>704425.984</v>
      </c>
      <c r="F13" s="17"/>
      <c r="G13">
        <f aca="true" t="shared" si="6" ref="G13:G25">G12+1</f>
        <v>2007</v>
      </c>
      <c r="H13" s="6">
        <f t="shared" si="1"/>
        <v>27450</v>
      </c>
      <c r="I13" s="6">
        <f aca="true" t="shared" si="7" ref="I13:I24">H13-J13</f>
        <v>11391.755</v>
      </c>
      <c r="J13" s="6">
        <f aca="true" t="shared" si="8" ref="J13:J24">$C$4*K12</f>
        <v>16058.245</v>
      </c>
      <c r="K13" s="6">
        <f aca="true" t="shared" si="9" ref="K13:K24">K12-I13</f>
        <v>218011.745</v>
      </c>
      <c r="L13">
        <f aca="true" t="shared" si="10" ref="L13:L25">L12+1</f>
        <v>2006</v>
      </c>
      <c r="M13" s="6">
        <f aca="true" t="shared" si="11" ref="M13:M25">C13+I12</f>
        <v>44985.31599999999</v>
      </c>
      <c r="N13" s="6">
        <f aca="true" t="shared" si="12" ref="N13:N25">D13+J112</f>
        <v>59101.18400000001</v>
      </c>
      <c r="O13" s="6">
        <f aca="true" t="shared" si="13" ref="O13:O25">E13+K12</f>
        <v>933829.484</v>
      </c>
    </row>
    <row r="14" spans="1:15" ht="12.75">
      <c r="A14">
        <f t="shared" si="2"/>
        <v>2007</v>
      </c>
      <c r="B14" s="13">
        <f t="shared" si="0"/>
        <v>93440</v>
      </c>
      <c r="C14" s="6">
        <f t="shared" si="3"/>
        <v>37085.921279999995</v>
      </c>
      <c r="D14" s="6">
        <f t="shared" si="4"/>
        <v>56354.078720000005</v>
      </c>
      <c r="E14" s="6">
        <f t="shared" si="5"/>
        <v>667340.06272</v>
      </c>
      <c r="F14" s="17"/>
      <c r="G14">
        <f t="shared" si="6"/>
        <v>2008</v>
      </c>
      <c r="H14" s="6">
        <f t="shared" si="1"/>
        <v>27450</v>
      </c>
      <c r="I14" s="6">
        <f t="shared" si="7"/>
        <v>12189.177849999998</v>
      </c>
      <c r="J14" s="6">
        <f t="shared" si="8"/>
        <v>15260.822150000002</v>
      </c>
      <c r="K14" s="6">
        <f t="shared" si="9"/>
        <v>205822.56715</v>
      </c>
      <c r="L14">
        <f t="shared" si="10"/>
        <v>2007</v>
      </c>
      <c r="M14" s="6">
        <f t="shared" si="11"/>
        <v>48477.67627999999</v>
      </c>
      <c r="N14" s="6">
        <f t="shared" si="12"/>
        <v>56354.078720000005</v>
      </c>
      <c r="O14" s="6">
        <f t="shared" si="13"/>
        <v>885351.80772</v>
      </c>
    </row>
    <row r="15" spans="1:15" ht="12.75">
      <c r="A15">
        <f t="shared" si="2"/>
        <v>2008</v>
      </c>
      <c r="B15" s="6">
        <f t="shared" si="0"/>
        <v>93440</v>
      </c>
      <c r="C15" s="6">
        <f t="shared" si="3"/>
        <v>40052.794982399995</v>
      </c>
      <c r="D15" s="6">
        <f t="shared" si="4"/>
        <v>53387.205017600005</v>
      </c>
      <c r="E15" s="6">
        <f t="shared" si="5"/>
        <v>627287.2677376</v>
      </c>
      <c r="F15" s="17"/>
      <c r="G15">
        <f t="shared" si="6"/>
        <v>2009</v>
      </c>
      <c r="H15" s="6">
        <f t="shared" si="1"/>
        <v>27450</v>
      </c>
      <c r="I15" s="6">
        <f t="shared" si="7"/>
        <v>13042.4202995</v>
      </c>
      <c r="J15" s="6">
        <f t="shared" si="8"/>
        <v>14407.5797005</v>
      </c>
      <c r="K15" s="6">
        <f t="shared" si="9"/>
        <v>192780.1468505</v>
      </c>
      <c r="L15">
        <f t="shared" si="10"/>
        <v>2008</v>
      </c>
      <c r="M15" s="6">
        <f t="shared" si="11"/>
        <v>52241.972832399995</v>
      </c>
      <c r="N15" s="6">
        <f t="shared" si="12"/>
        <v>53387.205017600005</v>
      </c>
      <c r="O15" s="6">
        <f t="shared" si="13"/>
        <v>833109.8348876</v>
      </c>
    </row>
    <row r="16" spans="1:15" ht="12.75">
      <c r="A16">
        <f t="shared" si="2"/>
        <v>2009</v>
      </c>
      <c r="B16" s="6">
        <f t="shared" si="0"/>
        <v>93440</v>
      </c>
      <c r="C16" s="6">
        <f t="shared" si="3"/>
        <v>43257.018580992</v>
      </c>
      <c r="D16" s="6">
        <f t="shared" si="4"/>
        <v>50182.981419008</v>
      </c>
      <c r="E16" s="6">
        <f t="shared" si="5"/>
        <v>584030.249156608</v>
      </c>
      <c r="F16" s="17"/>
      <c r="G16">
        <f t="shared" si="6"/>
        <v>2010</v>
      </c>
      <c r="H16" s="6">
        <f t="shared" si="1"/>
        <v>27450</v>
      </c>
      <c r="I16" s="6">
        <f t="shared" si="7"/>
        <v>13955.389720464998</v>
      </c>
      <c r="J16" s="6">
        <f t="shared" si="8"/>
        <v>13494.610279535002</v>
      </c>
      <c r="K16" s="6">
        <f t="shared" si="9"/>
        <v>178824.757130035</v>
      </c>
      <c r="L16">
        <f t="shared" si="10"/>
        <v>2009</v>
      </c>
      <c r="M16" s="6">
        <f t="shared" si="11"/>
        <v>56299.438880492</v>
      </c>
      <c r="N16" s="6">
        <f t="shared" si="12"/>
        <v>50182.981419008</v>
      </c>
      <c r="O16" s="6">
        <f t="shared" si="13"/>
        <v>776810.396007108</v>
      </c>
    </row>
    <row r="17" spans="1:15" ht="12.75">
      <c r="A17">
        <f t="shared" si="2"/>
        <v>2010</v>
      </c>
      <c r="B17" s="6">
        <f t="shared" si="0"/>
        <v>93440</v>
      </c>
      <c r="C17" s="6">
        <f t="shared" si="3"/>
        <v>46717.58006747136</v>
      </c>
      <c r="D17" s="6">
        <f t="shared" si="4"/>
        <v>46722.41993252864</v>
      </c>
      <c r="E17" s="6">
        <f t="shared" si="5"/>
        <v>537312.6690891366</v>
      </c>
      <c r="F17" s="17"/>
      <c r="G17">
        <f t="shared" si="6"/>
        <v>2011</v>
      </c>
      <c r="H17" s="6">
        <f t="shared" si="1"/>
        <v>27450</v>
      </c>
      <c r="I17" s="6">
        <f t="shared" si="7"/>
        <v>14932.26700089755</v>
      </c>
      <c r="J17" s="6">
        <f t="shared" si="8"/>
        <v>12517.73299910245</v>
      </c>
      <c r="K17" s="6">
        <f t="shared" si="9"/>
        <v>163892.49012913744</v>
      </c>
      <c r="L17">
        <f t="shared" si="10"/>
        <v>2010</v>
      </c>
      <c r="M17" s="6">
        <f t="shared" si="11"/>
        <v>60672.96978793636</v>
      </c>
      <c r="N17" s="6">
        <f t="shared" si="12"/>
        <v>46722.41993252864</v>
      </c>
      <c r="O17" s="6">
        <f t="shared" si="13"/>
        <v>716137.4262191716</v>
      </c>
    </row>
    <row r="18" spans="1:15" ht="12.75">
      <c r="A18">
        <f t="shared" si="2"/>
        <v>2011</v>
      </c>
      <c r="B18" s="6">
        <f t="shared" si="0"/>
        <v>93440</v>
      </c>
      <c r="C18" s="6">
        <f t="shared" si="3"/>
        <v>50454.986472869066</v>
      </c>
      <c r="D18" s="6">
        <f t="shared" si="4"/>
        <v>42985.013527130934</v>
      </c>
      <c r="E18" s="6">
        <f t="shared" si="5"/>
        <v>486857.6826162676</v>
      </c>
      <c r="F18" s="17"/>
      <c r="G18">
        <f t="shared" si="6"/>
        <v>2012</v>
      </c>
      <c r="H18" s="6">
        <f t="shared" si="1"/>
        <v>27450</v>
      </c>
      <c r="I18" s="6">
        <f t="shared" si="7"/>
        <v>15977.525690960378</v>
      </c>
      <c r="J18" s="6">
        <f t="shared" si="8"/>
        <v>11472.474309039622</v>
      </c>
      <c r="K18" s="6">
        <f t="shared" si="9"/>
        <v>147914.96443817706</v>
      </c>
      <c r="L18">
        <f t="shared" si="10"/>
        <v>2011</v>
      </c>
      <c r="M18" s="6">
        <f t="shared" si="11"/>
        <v>65387.253473766614</v>
      </c>
      <c r="N18" s="6">
        <f t="shared" si="12"/>
        <v>42985.013527130934</v>
      </c>
      <c r="O18" s="6">
        <f t="shared" si="13"/>
        <v>650750.172745405</v>
      </c>
    </row>
    <row r="19" spans="1:15" ht="12.75">
      <c r="A19">
        <f t="shared" si="2"/>
        <v>2012</v>
      </c>
      <c r="B19" s="6">
        <f t="shared" si="0"/>
        <v>93440</v>
      </c>
      <c r="C19" s="6">
        <f t="shared" si="3"/>
        <v>54491.38539069859</v>
      </c>
      <c r="D19" s="6">
        <f t="shared" si="4"/>
        <v>38948.61460930141</v>
      </c>
      <c r="E19" s="6">
        <f t="shared" si="5"/>
        <v>432366.297225569</v>
      </c>
      <c r="F19" s="17"/>
      <c r="G19">
        <f t="shared" si="6"/>
        <v>2013</v>
      </c>
      <c r="H19" s="6">
        <f t="shared" si="1"/>
        <v>27450</v>
      </c>
      <c r="I19" s="6">
        <f t="shared" si="7"/>
        <v>17095.952489327603</v>
      </c>
      <c r="J19" s="6">
        <f t="shared" si="8"/>
        <v>10354.047510672395</v>
      </c>
      <c r="K19" s="6">
        <f t="shared" si="9"/>
        <v>130819.01194884945</v>
      </c>
      <c r="L19">
        <f t="shared" si="10"/>
        <v>2012</v>
      </c>
      <c r="M19" s="6">
        <f t="shared" si="11"/>
        <v>70468.91108165897</v>
      </c>
      <c r="N19" s="6">
        <f t="shared" si="12"/>
        <v>38948.61460930141</v>
      </c>
      <c r="O19" s="6">
        <f t="shared" si="13"/>
        <v>580281.2616637461</v>
      </c>
    </row>
    <row r="20" spans="1:15" ht="12.75">
      <c r="A20">
        <f t="shared" si="2"/>
        <v>2013</v>
      </c>
      <c r="B20" s="6">
        <f t="shared" si="0"/>
        <v>93440</v>
      </c>
      <c r="C20" s="6">
        <f t="shared" si="3"/>
        <v>58850.69622195448</v>
      </c>
      <c r="D20" s="6">
        <f t="shared" si="4"/>
        <v>34589.30377804552</v>
      </c>
      <c r="E20" s="6">
        <f t="shared" si="5"/>
        <v>373515.60100361455</v>
      </c>
      <c r="F20" s="17"/>
      <c r="G20">
        <f t="shared" si="6"/>
        <v>2014</v>
      </c>
      <c r="H20" s="6">
        <f t="shared" si="1"/>
        <v>27450</v>
      </c>
      <c r="I20" s="6">
        <f t="shared" si="7"/>
        <v>18292.66916358054</v>
      </c>
      <c r="J20" s="6">
        <f t="shared" si="8"/>
        <v>9157.330836419462</v>
      </c>
      <c r="K20" s="6">
        <f t="shared" si="9"/>
        <v>112526.3427852689</v>
      </c>
      <c r="L20">
        <f t="shared" si="10"/>
        <v>2013</v>
      </c>
      <c r="M20" s="6">
        <f t="shared" si="11"/>
        <v>75946.64871128209</v>
      </c>
      <c r="N20" s="6">
        <f t="shared" si="12"/>
        <v>34589.30377804552</v>
      </c>
      <c r="O20" s="6">
        <f t="shared" si="13"/>
        <v>504334.612952464</v>
      </c>
    </row>
    <row r="21" spans="1:15" ht="12.75">
      <c r="A21">
        <f t="shared" si="2"/>
        <v>2014</v>
      </c>
      <c r="B21" s="6">
        <f t="shared" si="0"/>
        <v>93440</v>
      </c>
      <c r="C21" s="6">
        <f t="shared" si="3"/>
        <v>63558.751919710834</v>
      </c>
      <c r="D21" s="6">
        <f t="shared" si="4"/>
        <v>29881.248080289166</v>
      </c>
      <c r="E21" s="6">
        <f t="shared" si="5"/>
        <v>309956.8490839037</v>
      </c>
      <c r="F21" s="17"/>
      <c r="G21">
        <f t="shared" si="6"/>
        <v>2015</v>
      </c>
      <c r="H21" s="6">
        <f t="shared" si="1"/>
        <v>27450</v>
      </c>
      <c r="I21" s="6">
        <f t="shared" si="7"/>
        <v>19573.156005031175</v>
      </c>
      <c r="J21" s="6">
        <f t="shared" si="8"/>
        <v>7876.8439949688245</v>
      </c>
      <c r="K21" s="6">
        <f t="shared" si="9"/>
        <v>92953.18678023774</v>
      </c>
      <c r="L21">
        <f t="shared" si="10"/>
        <v>2014</v>
      </c>
      <c r="M21" s="6">
        <f t="shared" si="11"/>
        <v>81851.42108329138</v>
      </c>
      <c r="N21" s="6">
        <f t="shared" si="12"/>
        <v>29881.248080289166</v>
      </c>
      <c r="O21" s="6">
        <f t="shared" si="13"/>
        <v>422483.1918691726</v>
      </c>
    </row>
    <row r="22" spans="1:15" ht="12.75">
      <c r="A22">
        <f t="shared" si="2"/>
        <v>2015</v>
      </c>
      <c r="B22" s="6">
        <f t="shared" si="0"/>
        <v>93440</v>
      </c>
      <c r="C22" s="6">
        <f t="shared" si="3"/>
        <v>68643.4520732877</v>
      </c>
      <c r="D22" s="6">
        <f t="shared" si="4"/>
        <v>24796.547926712297</v>
      </c>
      <c r="E22" s="6">
        <f t="shared" si="5"/>
        <v>241313.39701061603</v>
      </c>
      <c r="F22" s="17"/>
      <c r="G22">
        <f t="shared" si="6"/>
        <v>2016</v>
      </c>
      <c r="H22" s="6">
        <f t="shared" si="1"/>
        <v>27450</v>
      </c>
      <c r="I22" s="6">
        <f t="shared" si="7"/>
        <v>20943.276925383358</v>
      </c>
      <c r="J22" s="6">
        <f t="shared" si="8"/>
        <v>6506.723074616642</v>
      </c>
      <c r="K22" s="6">
        <f t="shared" si="9"/>
        <v>72009.90985485438</v>
      </c>
      <c r="L22">
        <f t="shared" si="10"/>
        <v>2015</v>
      </c>
      <c r="M22" s="6">
        <f t="shared" si="11"/>
        <v>88216.60807831888</v>
      </c>
      <c r="N22" s="6">
        <f t="shared" si="12"/>
        <v>24796.547926712297</v>
      </c>
      <c r="O22" s="6">
        <f t="shared" si="13"/>
        <v>334266.58379085374</v>
      </c>
    </row>
    <row r="23" spans="1:15" ht="12.75">
      <c r="A23">
        <f t="shared" si="2"/>
        <v>2016</v>
      </c>
      <c r="B23" s="6">
        <f t="shared" si="0"/>
        <v>93440</v>
      </c>
      <c r="C23" s="6">
        <f t="shared" si="3"/>
        <v>74134.92823915071</v>
      </c>
      <c r="D23" s="6">
        <f t="shared" si="4"/>
        <v>19305.07176084928</v>
      </c>
      <c r="E23" s="6">
        <f t="shared" si="5"/>
        <v>167178.4687714653</v>
      </c>
      <c r="F23" s="17"/>
      <c r="G23">
        <f t="shared" si="6"/>
        <v>2017</v>
      </c>
      <c r="H23" s="6">
        <f t="shared" si="1"/>
        <v>27450</v>
      </c>
      <c r="I23" s="6">
        <f t="shared" si="7"/>
        <v>22409.306310160195</v>
      </c>
      <c r="J23" s="6">
        <f t="shared" si="8"/>
        <v>5040.693689839807</v>
      </c>
      <c r="K23" s="6">
        <f t="shared" si="9"/>
        <v>49600.60354469419</v>
      </c>
      <c r="L23">
        <f t="shared" si="10"/>
        <v>2016</v>
      </c>
      <c r="M23" s="6">
        <f t="shared" si="11"/>
        <v>95078.20516453407</v>
      </c>
      <c r="N23" s="6">
        <f t="shared" si="12"/>
        <v>19305.07176084928</v>
      </c>
      <c r="O23" s="6">
        <f t="shared" si="13"/>
        <v>239188.3786263197</v>
      </c>
    </row>
    <row r="24" spans="1:15" ht="12.75">
      <c r="A24">
        <f t="shared" si="2"/>
        <v>2017</v>
      </c>
      <c r="B24" s="6">
        <f t="shared" si="0"/>
        <v>93440</v>
      </c>
      <c r="C24" s="6">
        <f t="shared" si="3"/>
        <v>80065.72249828278</v>
      </c>
      <c r="D24" s="6">
        <f t="shared" si="4"/>
        <v>13374.277501717224</v>
      </c>
      <c r="E24" s="6">
        <f t="shared" si="5"/>
        <v>87112.74627318252</v>
      </c>
      <c r="F24" s="17"/>
      <c r="G24">
        <f t="shared" si="6"/>
        <v>2018</v>
      </c>
      <c r="H24" s="6">
        <f t="shared" si="1"/>
        <v>27450</v>
      </c>
      <c r="I24" s="6">
        <f t="shared" si="7"/>
        <v>23977.957751871407</v>
      </c>
      <c r="J24" s="6">
        <f t="shared" si="8"/>
        <v>3472.0422481285937</v>
      </c>
      <c r="K24" s="6">
        <f t="shared" si="9"/>
        <v>25622.645792822783</v>
      </c>
      <c r="L24">
        <f t="shared" si="10"/>
        <v>2017</v>
      </c>
      <c r="M24" s="6">
        <f t="shared" si="11"/>
        <v>102475.02880844296</v>
      </c>
      <c r="N24" s="6">
        <f t="shared" si="12"/>
        <v>13374.277501717224</v>
      </c>
      <c r="O24" s="6">
        <f t="shared" si="13"/>
        <v>136713.3498178767</v>
      </c>
    </row>
    <row r="25" spans="1:15" ht="12.75">
      <c r="A25">
        <f t="shared" si="2"/>
        <v>2018</v>
      </c>
      <c r="B25" s="6">
        <f t="shared" si="0"/>
        <v>93440</v>
      </c>
      <c r="C25" s="6">
        <f t="shared" si="3"/>
        <v>86470.9802981454</v>
      </c>
      <c r="D25" s="6">
        <f t="shared" si="4"/>
        <v>6969.019701854602</v>
      </c>
      <c r="E25" s="6">
        <f t="shared" si="5"/>
        <v>641.765975037124</v>
      </c>
      <c r="F25" s="17"/>
      <c r="G25">
        <f t="shared" si="6"/>
        <v>2019</v>
      </c>
      <c r="H25" s="6">
        <f t="shared" si="1"/>
        <v>27450</v>
      </c>
      <c r="I25" s="6">
        <f>H25-J25</f>
        <v>25656.414794502405</v>
      </c>
      <c r="J25" s="6">
        <f>$C$4*K24</f>
        <v>1793.5852054975949</v>
      </c>
      <c r="K25" s="6">
        <f>K24-I25</f>
        <v>-33.769001679622306</v>
      </c>
      <c r="L25">
        <f t="shared" si="10"/>
        <v>2018</v>
      </c>
      <c r="M25" s="6">
        <f t="shared" si="11"/>
        <v>110448.9380500168</v>
      </c>
      <c r="N25" s="6">
        <f t="shared" si="12"/>
        <v>6969.019701854602</v>
      </c>
      <c r="O25" s="6">
        <f t="shared" si="13"/>
        <v>26264.411767859907</v>
      </c>
    </row>
    <row r="28" ht="12.75">
      <c r="B28" t="s">
        <v>35</v>
      </c>
    </row>
    <row r="29" ht="12.75">
      <c r="B29" t="s">
        <v>36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H18" sqref="H18"/>
    </sheetView>
  </sheetViews>
  <sheetFormatPr defaultColWidth="9.140625" defaultRowHeight="12.75"/>
  <cols>
    <col min="1" max="1" width="7.421875" style="26" customWidth="1"/>
    <col min="2" max="2" width="8.00390625" style="26" customWidth="1"/>
    <col min="3" max="3" width="17.7109375" style="0" customWidth="1"/>
    <col min="4" max="4" width="15.00390625" style="0" customWidth="1"/>
    <col min="5" max="5" width="12.8515625" style="26" customWidth="1"/>
    <col min="6" max="6" width="13.7109375" style="0" customWidth="1"/>
    <col min="7" max="7" width="14.28125" style="0" customWidth="1"/>
    <col min="8" max="8" width="12.28125" style="0" customWidth="1"/>
  </cols>
  <sheetData>
    <row r="2" spans="1:8" ht="12.75">
      <c r="A2" s="3" t="s">
        <v>70</v>
      </c>
      <c r="B2" s="3" t="s">
        <v>51</v>
      </c>
      <c r="E2" s="3" t="s">
        <v>67</v>
      </c>
      <c r="F2" s="3" t="s">
        <v>72</v>
      </c>
      <c r="G2" s="3" t="s">
        <v>73</v>
      </c>
      <c r="H2" s="3" t="s">
        <v>74</v>
      </c>
    </row>
    <row r="3" spans="1:8" ht="13.5" thickBot="1">
      <c r="A3" s="21" t="s">
        <v>69</v>
      </c>
      <c r="B3" s="21" t="s">
        <v>71</v>
      </c>
      <c r="C3" s="29" t="s">
        <v>50</v>
      </c>
      <c r="D3" s="30"/>
      <c r="E3" s="21" t="s">
        <v>68</v>
      </c>
      <c r="F3" s="21" t="s">
        <v>69</v>
      </c>
      <c r="G3" s="32" t="s">
        <v>75</v>
      </c>
      <c r="H3" s="5" t="s">
        <v>75</v>
      </c>
    </row>
    <row r="4" spans="1:8" ht="13.5" thickTop="1">
      <c r="A4" s="26">
        <v>2005</v>
      </c>
      <c r="B4" s="26">
        <v>180</v>
      </c>
      <c r="C4" t="s">
        <v>52</v>
      </c>
      <c r="D4">
        <f>(1-(1+7/1200)^-B4)/(7/1200)</f>
        <v>111.25595760930237</v>
      </c>
      <c r="E4" s="28">
        <f>2.5*898.83</f>
        <v>2247.0750000000003</v>
      </c>
      <c r="F4" s="25">
        <f>D4*E4</f>
        <v>250000.48094492315</v>
      </c>
      <c r="G4" s="33">
        <f aca="true" t="shared" si="0" ref="G4:G9">F4-F5</f>
        <v>9774.513608112407</v>
      </c>
      <c r="H4" s="25">
        <f aca="true" t="shared" si="1" ref="H4:H9">(12*E4)-G4</f>
        <v>17190.386391887594</v>
      </c>
    </row>
    <row r="5" spans="1:8" ht="12.75">
      <c r="A5" s="26">
        <f aca="true" t="shared" si="2" ref="A5:A10">A4+1</f>
        <v>2006</v>
      </c>
      <c r="B5" s="26">
        <v>168</v>
      </c>
      <c r="C5" t="s">
        <v>53</v>
      </c>
      <c r="D5">
        <f aca="true" t="shared" si="3" ref="D5:D10">(1-(1+7/1200)^-B5)/(7/1200)</f>
        <v>106.90607449097637</v>
      </c>
      <c r="E5" s="28">
        <f aca="true" t="shared" si="4" ref="E5:E10">2.5*898.83</f>
        <v>2247.0750000000003</v>
      </c>
      <c r="F5" s="25">
        <f aca="true" t="shared" si="5" ref="F5:F10">D5*E5</f>
        <v>240225.96733681075</v>
      </c>
      <c r="G5" s="33">
        <f t="shared" si="0"/>
        <v>10481.113987173216</v>
      </c>
      <c r="H5" s="25">
        <f t="shared" si="1"/>
        <v>16483.786012826786</v>
      </c>
    </row>
    <row r="6" spans="1:8" ht="12.75">
      <c r="A6" s="26">
        <f t="shared" si="2"/>
        <v>2007</v>
      </c>
      <c r="B6" s="26">
        <v>156</v>
      </c>
      <c r="C6" t="s">
        <v>54</v>
      </c>
      <c r="D6">
        <f t="shared" si="3"/>
        <v>102.2417379703114</v>
      </c>
      <c r="E6" s="28">
        <f t="shared" si="4"/>
        <v>2247.0750000000003</v>
      </c>
      <c r="F6" s="25">
        <f t="shared" si="5"/>
        <v>229744.85334963753</v>
      </c>
      <c r="G6" s="33">
        <f t="shared" si="0"/>
        <v>11238.794564769516</v>
      </c>
      <c r="H6" s="25">
        <f t="shared" si="1"/>
        <v>15726.105435230485</v>
      </c>
    </row>
    <row r="7" spans="1:8" ht="12.75">
      <c r="A7" s="26">
        <f t="shared" si="2"/>
        <v>2008</v>
      </c>
      <c r="B7" s="26">
        <v>144</v>
      </c>
      <c r="C7" t="s">
        <v>55</v>
      </c>
      <c r="D7">
        <f t="shared" si="3"/>
        <v>97.24021618542683</v>
      </c>
      <c r="E7" s="28">
        <f t="shared" si="4"/>
        <v>2247.0750000000003</v>
      </c>
      <c r="F7" s="25">
        <f t="shared" si="5"/>
        <v>218506.05878486802</v>
      </c>
      <c r="G7" s="33">
        <f t="shared" si="0"/>
        <v>12051.247932583181</v>
      </c>
      <c r="H7" s="25">
        <f t="shared" si="1"/>
        <v>14913.65206741682</v>
      </c>
    </row>
    <row r="8" spans="1:8" ht="12.75">
      <c r="A8" s="26">
        <f t="shared" si="2"/>
        <v>2009</v>
      </c>
      <c r="B8" s="26">
        <v>132</v>
      </c>
      <c r="C8" t="s">
        <v>56</v>
      </c>
      <c r="D8">
        <f t="shared" si="3"/>
        <v>91.87713398630878</v>
      </c>
      <c r="E8" s="28">
        <f t="shared" si="4"/>
        <v>2247.0750000000003</v>
      </c>
      <c r="F8" s="25">
        <f t="shared" si="5"/>
        <v>206454.81085228483</v>
      </c>
      <c r="G8" s="33">
        <f t="shared" si="0"/>
        <v>12922.43362004825</v>
      </c>
      <c r="H8" s="25">
        <f t="shared" si="1"/>
        <v>14042.466379951751</v>
      </c>
    </row>
    <row r="9" spans="1:8" ht="12.75">
      <c r="A9" s="26">
        <f t="shared" si="2"/>
        <v>2010</v>
      </c>
      <c r="B9" s="26">
        <v>120</v>
      </c>
      <c r="C9" t="s">
        <v>57</v>
      </c>
      <c r="D9">
        <f t="shared" si="3"/>
        <v>86.12635414137782</v>
      </c>
      <c r="E9" s="28">
        <f t="shared" si="4"/>
        <v>2247.0750000000003</v>
      </c>
      <c r="F9" s="25">
        <f t="shared" si="5"/>
        <v>193532.37723223658</v>
      </c>
      <c r="G9" s="33">
        <f t="shared" si="0"/>
        <v>13856.597391300893</v>
      </c>
      <c r="H9" s="25">
        <f t="shared" si="1"/>
        <v>13108.302608699109</v>
      </c>
    </row>
    <row r="10" spans="1:6" ht="12.75">
      <c r="A10" s="26">
        <f t="shared" si="2"/>
        <v>2011</v>
      </c>
      <c r="B10" s="26">
        <v>108</v>
      </c>
      <c r="C10" t="s">
        <v>65</v>
      </c>
      <c r="D10">
        <f t="shared" si="3"/>
        <v>79.95984995647038</v>
      </c>
      <c r="E10" s="28">
        <f t="shared" si="4"/>
        <v>2247.0750000000003</v>
      </c>
      <c r="F10" s="25">
        <f t="shared" si="5"/>
        <v>179675.7798409357</v>
      </c>
    </row>
    <row r="11" ht="12.75">
      <c r="E11" s="28"/>
    </row>
    <row r="12" spans="3:5" ht="12.75">
      <c r="C12" s="27">
        <v>0.08</v>
      </c>
      <c r="E12" s="28"/>
    </row>
    <row r="13" spans="1:8" ht="12.75">
      <c r="A13" s="26">
        <v>2004</v>
      </c>
      <c r="B13" s="26">
        <v>180</v>
      </c>
      <c r="C13" t="s">
        <v>58</v>
      </c>
      <c r="D13">
        <f aca="true" t="shared" si="6" ref="D13:D19">(1-(1+8/1200)^-B13)/(8/1200)</f>
        <v>104.64059215658175</v>
      </c>
      <c r="E13" s="28">
        <f>8*955.66</f>
        <v>7645.28</v>
      </c>
      <c r="F13" s="25">
        <f aca="true" t="shared" si="7" ref="F13:F19">D13*E13</f>
        <v>800006.6264028712</v>
      </c>
      <c r="G13" s="33">
        <f aca="true" t="shared" si="8" ref="G13:G18">F13-F14</f>
        <v>28783.014976619743</v>
      </c>
      <c r="H13" s="25">
        <f aca="true" t="shared" si="9" ref="H13:H18">(12*E13)-G13</f>
        <v>62960.34502338026</v>
      </c>
    </row>
    <row r="14" spans="1:8" ht="12.75">
      <c r="A14" s="26">
        <f aca="true" t="shared" si="10" ref="A14:A19">A13+1</f>
        <v>2005</v>
      </c>
      <c r="B14" s="26">
        <v>168</v>
      </c>
      <c r="C14" t="s">
        <v>59</v>
      </c>
      <c r="D14">
        <f t="shared" si="6"/>
        <v>100.87578367649733</v>
      </c>
      <c r="E14" s="28">
        <f aca="true" t="shared" si="11" ref="E14:E19">8*955.66</f>
        <v>7645.28</v>
      </c>
      <c r="F14" s="25">
        <f t="shared" si="7"/>
        <v>771223.6114262515</v>
      </c>
      <c r="G14" s="33">
        <f t="shared" si="8"/>
        <v>31171.991024112445</v>
      </c>
      <c r="H14" s="25">
        <f t="shared" si="9"/>
        <v>60571.368975887555</v>
      </c>
    </row>
    <row r="15" spans="1:8" ht="12.75">
      <c r="A15" s="26">
        <f t="shared" si="10"/>
        <v>2006</v>
      </c>
      <c r="B15" s="26">
        <v>156</v>
      </c>
      <c r="C15" t="s">
        <v>60</v>
      </c>
      <c r="D15">
        <f t="shared" si="6"/>
        <v>96.79849794934117</v>
      </c>
      <c r="E15" s="28">
        <f t="shared" si="11"/>
        <v>7645.28</v>
      </c>
      <c r="F15" s="25">
        <f t="shared" si="7"/>
        <v>740051.620402139</v>
      </c>
      <c r="G15" s="33">
        <f t="shared" si="8"/>
        <v>33759.250905321795</v>
      </c>
      <c r="H15" s="25">
        <f t="shared" si="9"/>
        <v>57984.109094678206</v>
      </c>
    </row>
    <row r="16" spans="1:8" ht="12.75">
      <c r="A16" s="26">
        <f t="shared" si="10"/>
        <v>2007</v>
      </c>
      <c r="B16" s="26">
        <v>144</v>
      </c>
      <c r="C16" t="s">
        <v>61</v>
      </c>
      <c r="D16">
        <f t="shared" si="6"/>
        <v>92.38279951771776</v>
      </c>
      <c r="E16" s="28">
        <f t="shared" si="11"/>
        <v>7645.28</v>
      </c>
      <c r="F16" s="25">
        <f t="shared" si="7"/>
        <v>706292.3694968172</v>
      </c>
      <c r="G16" s="33">
        <f t="shared" si="8"/>
        <v>36561.25208065461</v>
      </c>
      <c r="H16" s="25">
        <f t="shared" si="9"/>
        <v>55182.10791934539</v>
      </c>
    </row>
    <row r="17" spans="1:8" ht="12.75">
      <c r="A17" s="26">
        <f t="shared" si="10"/>
        <v>2008</v>
      </c>
      <c r="B17" s="26">
        <v>132</v>
      </c>
      <c r="C17" t="s">
        <v>63</v>
      </c>
      <c r="D17">
        <f t="shared" si="6"/>
        <v>87.6006002940589</v>
      </c>
      <c r="E17" s="28">
        <f t="shared" si="11"/>
        <v>7645.28</v>
      </c>
      <c r="F17" s="25">
        <f t="shared" si="7"/>
        <v>669731.1174161626</v>
      </c>
      <c r="G17" s="33">
        <f t="shared" si="8"/>
        <v>39595.81797161396</v>
      </c>
      <c r="H17" s="25">
        <f t="shared" si="9"/>
        <v>52147.542028386044</v>
      </c>
    </row>
    <row r="18" spans="1:8" ht="12.75">
      <c r="A18" s="26">
        <f t="shared" si="10"/>
        <v>2009</v>
      </c>
      <c r="B18" s="26">
        <v>120</v>
      </c>
      <c r="C18" t="s">
        <v>62</v>
      </c>
      <c r="D18">
        <f t="shared" si="6"/>
        <v>82.4214808933811</v>
      </c>
      <c r="E18" s="28">
        <f t="shared" si="11"/>
        <v>7645.28</v>
      </c>
      <c r="F18" s="25">
        <f t="shared" si="7"/>
        <v>630135.2994445487</v>
      </c>
      <c r="G18" s="33">
        <f t="shared" si="8"/>
        <v>42882.251334897825</v>
      </c>
      <c r="H18" s="25">
        <f t="shared" si="9"/>
        <v>48861.108665102176</v>
      </c>
    </row>
    <row r="19" spans="1:6" ht="12.75">
      <c r="A19" s="26">
        <f t="shared" si="10"/>
        <v>2010</v>
      </c>
      <c r="B19" s="26">
        <v>108</v>
      </c>
      <c r="C19" t="s">
        <v>66</v>
      </c>
      <c r="D19">
        <f t="shared" si="6"/>
        <v>76.81249713674984</v>
      </c>
      <c r="E19" s="28">
        <f t="shared" si="11"/>
        <v>7645.28</v>
      </c>
      <c r="F19" s="25">
        <f t="shared" si="7"/>
        <v>587253.0481096508</v>
      </c>
    </row>
    <row r="21" spans="3:6" ht="12.75">
      <c r="C21" s="3" t="s">
        <v>76</v>
      </c>
      <c r="D21" s="3" t="s">
        <v>77</v>
      </c>
      <c r="E21" s="34" t="s">
        <v>80</v>
      </c>
      <c r="F21" s="31" t="s">
        <v>83</v>
      </c>
    </row>
    <row r="22" spans="3:6" ht="12.75">
      <c r="C22" s="3" t="s">
        <v>79</v>
      </c>
      <c r="D22" s="3" t="s">
        <v>78</v>
      </c>
      <c r="E22" s="34" t="s">
        <v>81</v>
      </c>
      <c r="F22" s="31" t="s">
        <v>82</v>
      </c>
    </row>
    <row r="23" spans="3:6" ht="12.75">
      <c r="C23" s="21" t="s">
        <v>64</v>
      </c>
      <c r="D23" s="21" t="s">
        <v>64</v>
      </c>
      <c r="E23" s="21" t="s">
        <v>64</v>
      </c>
      <c r="F23" s="32" t="s">
        <v>84</v>
      </c>
    </row>
    <row r="24" spans="1:4" ht="12.75">
      <c r="A24" s="26">
        <v>2004</v>
      </c>
      <c r="C24" s="28">
        <f>G13</f>
        <v>28783.014976619743</v>
      </c>
      <c r="D24" s="28">
        <f>H13</f>
        <v>62960.34502338026</v>
      </c>
    </row>
    <row r="25" spans="1:4" ht="12.75">
      <c r="A25" s="26">
        <f aca="true" t="shared" si="12" ref="A25:A30">A24+1</f>
        <v>2005</v>
      </c>
      <c r="C25" s="28">
        <f aca="true" t="shared" si="13" ref="C25:D29">G4+G14</f>
        <v>40946.50463222485</v>
      </c>
      <c r="D25" s="28">
        <f t="shared" si="13"/>
        <v>77761.75536777516</v>
      </c>
    </row>
    <row r="26" spans="1:4" ht="12.75">
      <c r="A26" s="26">
        <f t="shared" si="12"/>
        <v>2006</v>
      </c>
      <c r="C26" s="28">
        <f t="shared" si="13"/>
        <v>44240.36489249501</v>
      </c>
      <c r="D26" s="28">
        <f t="shared" si="13"/>
        <v>74467.895107505</v>
      </c>
    </row>
    <row r="27" spans="1:4" ht="12.75">
      <c r="A27" s="26">
        <f t="shared" si="12"/>
        <v>2007</v>
      </c>
      <c r="C27" s="28">
        <f t="shared" si="13"/>
        <v>47800.046645424125</v>
      </c>
      <c r="D27" s="28">
        <f t="shared" si="13"/>
        <v>70908.21335457588</v>
      </c>
    </row>
    <row r="28" spans="1:4" ht="12.75">
      <c r="A28" s="26">
        <f t="shared" si="12"/>
        <v>2008</v>
      </c>
      <c r="C28" s="28">
        <f t="shared" si="13"/>
        <v>51647.06590419714</v>
      </c>
      <c r="D28" s="28">
        <f t="shared" si="13"/>
        <v>67061.19409580287</v>
      </c>
    </row>
    <row r="29" spans="1:6" ht="12.75">
      <c r="A29" s="26">
        <f t="shared" si="12"/>
        <v>2009</v>
      </c>
      <c r="C29" s="28">
        <f t="shared" si="13"/>
        <v>55804.684954946075</v>
      </c>
      <c r="D29" s="28">
        <f t="shared" si="13"/>
        <v>62903.57504505393</v>
      </c>
      <c r="E29" s="28">
        <f>F10+F19</f>
        <v>766928.8279505866</v>
      </c>
      <c r="F29" s="28">
        <f>C29+E29</f>
        <v>822733.5129055326</v>
      </c>
    </row>
    <row r="30" spans="1:4" ht="12.75">
      <c r="A30" s="26">
        <f t="shared" si="12"/>
        <v>2010</v>
      </c>
      <c r="C30" s="26"/>
      <c r="D30" s="26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 Computer Services </dc:creator>
  <cp:keywords/>
  <dc:description/>
  <cp:lastModifiedBy>The Business School</cp:lastModifiedBy>
  <cp:lastPrinted>2006-03-28T23:33:16Z</cp:lastPrinted>
  <dcterms:created xsi:type="dcterms:W3CDTF">2003-05-29T01:33:05Z</dcterms:created>
  <dcterms:modified xsi:type="dcterms:W3CDTF">2006-09-13T20:21:37Z</dcterms:modified>
  <cp:category/>
  <cp:version/>
  <cp:contentType/>
  <cp:contentStatus/>
</cp:coreProperties>
</file>